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<sst xmlns="http://schemas.openxmlformats.org/spreadsheetml/2006/main" count="1529" uniqueCount="244">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</sst>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Лист3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8">
        <row r="6">
          <cell r="G6">
            <v>20709.2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239</v>
      </c>
      <c r="O3" s="346" t="s">
        <v>241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236</v>
      </c>
      <c r="F4" s="329" t="s">
        <v>33</v>
      </c>
      <c r="G4" s="320" t="s">
        <v>237</v>
      </c>
      <c r="H4" s="331" t="s">
        <v>238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243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240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866015.2000000001</v>
      </c>
      <c r="G8" s="151">
        <f>F8-E8</f>
        <v>-80616.3999999999</v>
      </c>
      <c r="H8" s="152">
        <f>F8/E8*100</f>
        <v>91.48386764185773</v>
      </c>
      <c r="I8" s="153">
        <f aca="true" t="shared" si="0" ref="I8:I15">F8-D8</f>
        <v>-432435.9</v>
      </c>
      <c r="J8" s="153">
        <f aca="true" t="shared" si="1" ref="J8:J15">F8/D8*100</f>
        <v>66.69601958826173</v>
      </c>
      <c r="K8" s="151">
        <v>708038.65</v>
      </c>
      <c r="L8" s="151">
        <f aca="true" t="shared" si="2" ref="L8:L25">F8-K8</f>
        <v>157976.55000000005</v>
      </c>
      <c r="M8" s="205">
        <f aca="true" t="shared" si="3" ref="M8:M20">F8/K8</f>
        <v>1.223118540209634</v>
      </c>
      <c r="N8" s="151">
        <f>N9+N15+N18+N19+N23+N17</f>
        <v>100820.39999999997</v>
      </c>
      <c r="O8" s="151">
        <f>O9+O15+O18+O19+O23+O17</f>
        <v>27941.719999999958</v>
      </c>
      <c r="P8" s="151">
        <f>O8-N8</f>
        <v>-72878.68000000001</v>
      </c>
      <c r="Q8" s="151">
        <f aca="true" t="shared" si="4" ref="Q8:Q16">O8/N8*100</f>
        <v>27.714351460617063</v>
      </c>
      <c r="R8" s="15">
        <f>R9+R15+R18+R19+R23</f>
        <v>102514</v>
      </c>
      <c r="S8" s="15">
        <f>O8-R8</f>
        <v>-74572.28000000004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505591.01</v>
      </c>
      <c r="G9" s="150">
        <f>F9-E9</f>
        <v>-41548.98999999999</v>
      </c>
      <c r="H9" s="157">
        <f>F9/E9*100</f>
        <v>92.40615016266403</v>
      </c>
      <c r="I9" s="158">
        <f t="shared" si="0"/>
        <v>-261053.99</v>
      </c>
      <c r="J9" s="158">
        <f t="shared" si="1"/>
        <v>65.94851724070463</v>
      </c>
      <c r="K9" s="227">
        <v>385326.41</v>
      </c>
      <c r="L9" s="159">
        <f t="shared" si="2"/>
        <v>120264.60000000003</v>
      </c>
      <c r="M9" s="206">
        <f t="shared" si="3"/>
        <v>1.3121109710595753</v>
      </c>
      <c r="N9" s="157">
        <f>E9-серпень!E9</f>
        <v>65900</v>
      </c>
      <c r="O9" s="160">
        <f>F9-серпень!F9</f>
        <v>20810.72999999998</v>
      </c>
      <c r="P9" s="161">
        <f>O9-N9</f>
        <v>-45089.27000000002</v>
      </c>
      <c r="Q9" s="158">
        <f t="shared" si="4"/>
        <v>31.57925644916537</v>
      </c>
      <c r="R9" s="100">
        <v>71000</v>
      </c>
      <c r="S9" s="100">
        <f>O9-R9</f>
        <v>-50189.27000000002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463542.23</v>
      </c>
      <c r="G10" s="103">
        <f aca="true" t="shared" si="5" ref="G10:G35">F10-E10</f>
        <v>-34763.77000000002</v>
      </c>
      <c r="H10" s="105">
        <f aca="true" t="shared" si="6" ref="H10:H15">F10/E10*100</f>
        <v>93.02360999064831</v>
      </c>
      <c r="I10" s="104">
        <f t="shared" si="0"/>
        <v>-237774.77000000002</v>
      </c>
      <c r="J10" s="104">
        <f t="shared" si="1"/>
        <v>66.09596373679804</v>
      </c>
      <c r="K10" s="106">
        <v>339269.05</v>
      </c>
      <c r="L10" s="106">
        <f t="shared" si="2"/>
        <v>124273.18</v>
      </c>
      <c r="M10" s="207">
        <f t="shared" si="3"/>
        <v>1.366296837274134</v>
      </c>
      <c r="N10" s="105">
        <f>E10-серпень!E10</f>
        <v>60404</v>
      </c>
      <c r="O10" s="144">
        <f>F10-серпень!F10</f>
        <v>19764.699999999953</v>
      </c>
      <c r="P10" s="106">
        <f aca="true" t="shared" si="7" ref="P10:P40">O10-N10</f>
        <v>-40639.30000000005</v>
      </c>
      <c r="Q10" s="104">
        <f t="shared" si="4"/>
        <v>32.72084630156936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26683.2</v>
      </c>
      <c r="G11" s="103">
        <f t="shared" si="5"/>
        <v>-7516.799999999999</v>
      </c>
      <c r="H11" s="105">
        <f t="shared" si="6"/>
        <v>78.02105263157895</v>
      </c>
      <c r="I11" s="104">
        <f t="shared" si="0"/>
        <v>-19822.8</v>
      </c>
      <c r="J11" s="104">
        <f t="shared" si="1"/>
        <v>57.375822474519424</v>
      </c>
      <c r="K11" s="106">
        <v>28497.47</v>
      </c>
      <c r="L11" s="106">
        <f t="shared" si="2"/>
        <v>-1814.2700000000004</v>
      </c>
      <c r="M11" s="207">
        <f t="shared" si="3"/>
        <v>0.9363357519106081</v>
      </c>
      <c r="N11" s="105">
        <f>E11-серпень!E11</f>
        <v>4020</v>
      </c>
      <c r="O11" s="144">
        <f>F11-серпень!F11</f>
        <v>513.6599999999999</v>
      </c>
      <c r="P11" s="106">
        <f t="shared" si="7"/>
        <v>-3506.34</v>
      </c>
      <c r="Q11" s="104">
        <f t="shared" si="4"/>
        <v>12.777611940298502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6980.25</v>
      </c>
      <c r="G12" s="103">
        <f t="shared" si="5"/>
        <v>800.25</v>
      </c>
      <c r="H12" s="105">
        <f t="shared" si="6"/>
        <v>112.94902912621359</v>
      </c>
      <c r="I12" s="104">
        <f t="shared" si="0"/>
        <v>-1299.75</v>
      </c>
      <c r="J12" s="104">
        <f t="shared" si="1"/>
        <v>84.30253623188406</v>
      </c>
      <c r="K12" s="106">
        <v>7409.72</v>
      </c>
      <c r="L12" s="106">
        <f t="shared" si="2"/>
        <v>-429.47000000000025</v>
      </c>
      <c r="M12" s="207">
        <f t="shared" si="3"/>
        <v>0.9420396452227614</v>
      </c>
      <c r="N12" s="105">
        <f>E12-серпень!E12</f>
        <v>900</v>
      </c>
      <c r="O12" s="144">
        <f>F12-серпень!F12</f>
        <v>351.97000000000025</v>
      </c>
      <c r="P12" s="106">
        <f t="shared" si="7"/>
        <v>-548.0299999999997</v>
      </c>
      <c r="Q12" s="104">
        <f t="shared" si="4"/>
        <v>39.107777777777805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7430.45</v>
      </c>
      <c r="G13" s="103">
        <f t="shared" si="5"/>
        <v>-159.55000000000018</v>
      </c>
      <c r="H13" s="105">
        <f t="shared" si="6"/>
        <v>97.89789196310934</v>
      </c>
      <c r="I13" s="104">
        <f t="shared" si="0"/>
        <v>-1959.5500000000002</v>
      </c>
      <c r="J13" s="104">
        <f t="shared" si="1"/>
        <v>79.13152289669861</v>
      </c>
      <c r="K13" s="106">
        <v>7511.25</v>
      </c>
      <c r="L13" s="106">
        <f t="shared" si="2"/>
        <v>-80.80000000000018</v>
      </c>
      <c r="M13" s="207">
        <f t="shared" si="3"/>
        <v>0.9892428024629721</v>
      </c>
      <c r="N13" s="105">
        <f>E13-серпень!E13</f>
        <v>480</v>
      </c>
      <c r="O13" s="144">
        <f>F13-серпень!F13</f>
        <v>154.98999999999978</v>
      </c>
      <c r="P13" s="106">
        <f t="shared" si="7"/>
        <v>-325.0100000000002</v>
      </c>
      <c r="Q13" s="104">
        <f t="shared" si="4"/>
        <v>32.28958333333329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954.88</v>
      </c>
      <c r="G14" s="103">
        <f t="shared" si="5"/>
        <v>90.88</v>
      </c>
      <c r="H14" s="105">
        <f t="shared" si="6"/>
        <v>110.51851851851853</v>
      </c>
      <c r="I14" s="104">
        <f t="shared" si="0"/>
        <v>-197.12</v>
      </c>
      <c r="J14" s="104">
        <f t="shared" si="1"/>
        <v>82.88888888888889</v>
      </c>
      <c r="K14" s="106">
        <v>2638.91</v>
      </c>
      <c r="L14" s="106">
        <f t="shared" si="2"/>
        <v>-1684.0299999999997</v>
      </c>
      <c r="M14" s="207">
        <f t="shared" si="3"/>
        <v>0.36184636838694767</v>
      </c>
      <c r="N14" s="105">
        <f>E14-серпень!E14</f>
        <v>96</v>
      </c>
      <c r="O14" s="144">
        <f>F14-серпень!F14</f>
        <v>25.409999999999968</v>
      </c>
      <c r="P14" s="106">
        <f t="shared" si="7"/>
        <v>-70.59000000000003</v>
      </c>
      <c r="Q14" s="104">
        <f t="shared" si="4"/>
        <v>26.468749999999968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386.82</v>
      </c>
      <c r="L15" s="161">
        <f t="shared" si="2"/>
        <v>-61.00999999999999</v>
      </c>
      <c r="M15" s="208">
        <f t="shared" si="3"/>
        <v>0.842278062147769</v>
      </c>
      <c r="N15" s="157">
        <f>E15-серпень!E15</f>
        <v>0</v>
      </c>
      <c r="O15" s="160">
        <f>F15-серпень!F15</f>
        <v>0</v>
      </c>
      <c r="P15" s="161">
        <f t="shared" si="7"/>
        <v>0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64892.42</v>
      </c>
      <c r="G19" s="150">
        <f t="shared" si="5"/>
        <v>-29907.58</v>
      </c>
      <c r="H19" s="157">
        <f aca="true" t="shared" si="11" ref="H19:H39">F19/E19*100</f>
        <v>68.45191983122363</v>
      </c>
      <c r="I19" s="158">
        <f t="shared" si="8"/>
        <v>-65107.58</v>
      </c>
      <c r="J19" s="158">
        <f t="shared" si="9"/>
        <v>49.91724615384615</v>
      </c>
      <c r="K19" s="161">
        <v>74352.8</v>
      </c>
      <c r="L19" s="161">
        <f t="shared" si="2"/>
        <v>-9460.380000000005</v>
      </c>
      <c r="M19" s="208">
        <f t="shared" si="3"/>
        <v>0.8727636349942436</v>
      </c>
      <c r="N19" s="157">
        <f>E19-серпень!E19</f>
        <v>11800</v>
      </c>
      <c r="O19" s="160">
        <f>F19-серпень!F19</f>
        <v>173.88999999999942</v>
      </c>
      <c r="P19" s="161">
        <f t="shared" si="7"/>
        <v>-11626.11</v>
      </c>
      <c r="Q19" s="158">
        <f t="shared" si="10"/>
        <v>1.4736440677966054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41840.04</v>
      </c>
      <c r="G20" s="253">
        <f t="shared" si="5"/>
        <v>-14409.96</v>
      </c>
      <c r="H20" s="195">
        <f t="shared" si="11"/>
        <v>74.38229333333334</v>
      </c>
      <c r="I20" s="254">
        <f t="shared" si="8"/>
        <v>-34659.96</v>
      </c>
      <c r="J20" s="254">
        <f t="shared" si="9"/>
        <v>54.69286274509804</v>
      </c>
      <c r="K20" s="166">
        <v>74352.8</v>
      </c>
      <c r="L20" s="166">
        <f t="shared" si="2"/>
        <v>-32512.760000000002</v>
      </c>
      <c r="M20" s="256">
        <f t="shared" si="3"/>
        <v>0.5627231254236559</v>
      </c>
      <c r="N20" s="195">
        <f>E20-серпень!E20</f>
        <v>6850</v>
      </c>
      <c r="O20" s="179">
        <f>F20-серпень!F20</f>
        <v>173.88999999999942</v>
      </c>
      <c r="P20" s="166">
        <f t="shared" si="7"/>
        <v>-6676.110000000001</v>
      </c>
      <c r="Q20" s="254">
        <f t="shared" si="10"/>
        <v>2.538540145985393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295058.01</v>
      </c>
      <c r="G23" s="150">
        <f t="shared" si="5"/>
        <v>-9092.589999999967</v>
      </c>
      <c r="H23" s="157">
        <f t="shared" si="11"/>
        <v>97.01049743120679</v>
      </c>
      <c r="I23" s="158">
        <f t="shared" si="8"/>
        <v>-106072.08999999997</v>
      </c>
      <c r="J23" s="158">
        <f t="shared" si="9"/>
        <v>73.55668647154627</v>
      </c>
      <c r="K23" s="158">
        <v>247866.66</v>
      </c>
      <c r="L23" s="161">
        <f t="shared" si="2"/>
        <v>47191.350000000006</v>
      </c>
      <c r="M23" s="209">
        <f aca="true" t="shared" si="12" ref="M23:M31">F23/K23</f>
        <v>1.1903900669819814</v>
      </c>
      <c r="N23" s="157">
        <f>E23-серпень!E23</f>
        <v>23120.399999999965</v>
      </c>
      <c r="O23" s="160">
        <f>F23-серпень!F23</f>
        <v>6957.099999999977</v>
      </c>
      <c r="P23" s="161">
        <f t="shared" si="7"/>
        <v>-16163.299999999988</v>
      </c>
      <c r="Q23" s="158">
        <f t="shared" si="10"/>
        <v>30.090742374699342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141684.65</v>
      </c>
      <c r="G24" s="150">
        <f t="shared" si="5"/>
        <v>-12474.25</v>
      </c>
      <c r="H24" s="157">
        <f t="shared" si="11"/>
        <v>91.9081869421746</v>
      </c>
      <c r="I24" s="158">
        <f t="shared" si="8"/>
        <v>-64936.350000000006</v>
      </c>
      <c r="J24" s="158">
        <f t="shared" si="9"/>
        <v>68.57224096292245</v>
      </c>
      <c r="K24" s="158">
        <v>135815.8</v>
      </c>
      <c r="L24" s="161">
        <f t="shared" si="2"/>
        <v>5868.850000000006</v>
      </c>
      <c r="M24" s="209">
        <f t="shared" si="12"/>
        <v>1.0432118354418265</v>
      </c>
      <c r="N24" s="157">
        <f>E24-серпень!E24</f>
        <v>16613</v>
      </c>
      <c r="O24" s="160">
        <f>F24-серпень!F24</f>
        <v>4528.989999999991</v>
      </c>
      <c r="P24" s="161">
        <f t="shared" si="7"/>
        <v>-12084.01000000001</v>
      </c>
      <c r="Q24" s="158">
        <f t="shared" si="10"/>
        <v>27.261722747246075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17156.15</v>
      </c>
      <c r="G25" s="253">
        <f t="shared" si="5"/>
        <v>-102.94999999999709</v>
      </c>
      <c r="H25" s="195">
        <f t="shared" si="11"/>
        <v>99.40350307953487</v>
      </c>
      <c r="I25" s="254">
        <f t="shared" si="8"/>
        <v>-5652.8499999999985</v>
      </c>
      <c r="J25" s="254">
        <f t="shared" si="9"/>
        <v>75.21658117409795</v>
      </c>
      <c r="K25" s="304">
        <v>15758.82</v>
      </c>
      <c r="L25" s="166">
        <f t="shared" si="2"/>
        <v>1397.3300000000017</v>
      </c>
      <c r="M25" s="215">
        <f t="shared" si="12"/>
        <v>1.0886697100417417</v>
      </c>
      <c r="N25" s="195">
        <f>E25-серпень!E25</f>
        <v>904.9999999999982</v>
      </c>
      <c r="O25" s="179">
        <f>F25-серпень!F25</f>
        <v>256</v>
      </c>
      <c r="P25" s="166">
        <f t="shared" si="7"/>
        <v>-648.9999999999982</v>
      </c>
      <c r="Q25" s="254">
        <f aca="true" t="shared" si="13" ref="Q25:Q35">O25/N25*100</f>
        <v>28.287292817679617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919.03</v>
      </c>
      <c r="G26" s="223">
        <f t="shared" si="5"/>
        <v>-450.97</v>
      </c>
      <c r="H26" s="237">
        <f t="shared" si="11"/>
        <v>67.08248175182482</v>
      </c>
      <c r="I26" s="299">
        <f t="shared" si="8"/>
        <v>-903.27</v>
      </c>
      <c r="J26" s="299">
        <f t="shared" si="9"/>
        <v>50.4324205674148</v>
      </c>
      <c r="K26" s="200">
        <v>668.85</v>
      </c>
      <c r="L26" s="200">
        <f>K26-F26</f>
        <v>-250.17999999999995</v>
      </c>
      <c r="M26" s="228">
        <f t="shared" si="12"/>
        <v>1.374045002616431</v>
      </c>
      <c r="N26" s="237">
        <f>E26-серпень!E26</f>
        <v>105</v>
      </c>
      <c r="O26" s="237">
        <f>F26-серпень!F26</f>
        <v>96.07999999999993</v>
      </c>
      <c r="P26" s="299">
        <f t="shared" si="7"/>
        <v>-8.920000000000073</v>
      </c>
      <c r="Q26" s="299">
        <f t="shared" si="13"/>
        <v>91.50476190476184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16237.13</v>
      </c>
      <c r="G27" s="223">
        <f t="shared" si="5"/>
        <v>348.02999999999884</v>
      </c>
      <c r="H27" s="237">
        <f t="shared" si="11"/>
        <v>102.19036949858706</v>
      </c>
      <c r="I27" s="299">
        <f t="shared" si="8"/>
        <v>-4749.5700000000015</v>
      </c>
      <c r="J27" s="299">
        <f t="shared" si="9"/>
        <v>77.36866682232079</v>
      </c>
      <c r="K27" s="200">
        <v>15089.97</v>
      </c>
      <c r="L27" s="200">
        <f>K27-F27</f>
        <v>-1147.1599999999999</v>
      </c>
      <c r="M27" s="228">
        <f t="shared" si="12"/>
        <v>1.0760213572326518</v>
      </c>
      <c r="N27" s="237">
        <f>E27-серпень!E27</f>
        <v>800</v>
      </c>
      <c r="O27" s="237">
        <f>F27-серпень!F27</f>
        <v>159.92000000000007</v>
      </c>
      <c r="P27" s="299">
        <f t="shared" si="7"/>
        <v>-640.0799999999999</v>
      </c>
      <c r="Q27" s="299">
        <f t="shared" si="13"/>
        <v>19.99000000000001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-5.5</v>
      </c>
      <c r="G28" s="253">
        <f t="shared" si="5"/>
        <v>-472.3</v>
      </c>
      <c r="H28" s="195">
        <f t="shared" si="11"/>
        <v>-1.1782347900599828</v>
      </c>
      <c r="I28" s="254">
        <f t="shared" si="8"/>
        <v>-825.5</v>
      </c>
      <c r="J28" s="254">
        <f t="shared" si="9"/>
        <v>-0.6707317073170732</v>
      </c>
      <c r="K28" s="174">
        <v>777.34</v>
      </c>
      <c r="L28" s="174">
        <f aca="true" t="shared" si="14" ref="L28:L42">F28-K28</f>
        <v>-782.84</v>
      </c>
      <c r="M28" s="212">
        <f t="shared" si="12"/>
        <v>-0.007075411017058173</v>
      </c>
      <c r="N28" s="195">
        <f>E28-серпень!E28</f>
        <v>105</v>
      </c>
      <c r="O28" s="179">
        <f>F28-серпень!F28</f>
        <v>0</v>
      </c>
      <c r="P28" s="166">
        <f t="shared" si="7"/>
        <v>-105</v>
      </c>
      <c r="Q28" s="254">
        <f t="shared" si="13"/>
        <v>0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124534</v>
      </c>
      <c r="G29" s="150">
        <f t="shared" si="5"/>
        <v>-11899</v>
      </c>
      <c r="H29" s="195">
        <f t="shared" si="11"/>
        <v>91.27850300147325</v>
      </c>
      <c r="I29" s="254">
        <f t="shared" si="8"/>
        <v>-58458</v>
      </c>
      <c r="J29" s="254">
        <f t="shared" si="9"/>
        <v>68.05434117338463</v>
      </c>
      <c r="K29" s="175">
        <v>119279.65</v>
      </c>
      <c r="L29" s="175">
        <f t="shared" si="14"/>
        <v>5254.350000000006</v>
      </c>
      <c r="M29" s="211">
        <f t="shared" si="12"/>
        <v>1.0440506825766174</v>
      </c>
      <c r="N29" s="195">
        <f>E29-серпень!E29</f>
        <v>15603</v>
      </c>
      <c r="O29" s="179">
        <f>F29-серпень!F29</f>
        <v>4272.990000000005</v>
      </c>
      <c r="P29" s="166">
        <f t="shared" si="7"/>
        <v>-11330.009999999995</v>
      </c>
      <c r="Q29" s="254">
        <f t="shared" si="13"/>
        <v>27.3856950586426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40959.83</v>
      </c>
      <c r="G30" s="223">
        <f t="shared" si="5"/>
        <v>-2173.1699999999983</v>
      </c>
      <c r="H30" s="237">
        <f t="shared" si="11"/>
        <v>94.96169985857696</v>
      </c>
      <c r="I30" s="299">
        <f t="shared" si="8"/>
        <v>-16573.17</v>
      </c>
      <c r="J30" s="299">
        <f t="shared" si="9"/>
        <v>71.19362800479725</v>
      </c>
      <c r="K30" s="200">
        <v>37996.12</v>
      </c>
      <c r="L30" s="200">
        <f t="shared" si="14"/>
        <v>2963.709999999999</v>
      </c>
      <c r="M30" s="228">
        <f t="shared" si="12"/>
        <v>1.0780003326655458</v>
      </c>
      <c r="N30" s="237">
        <f>E30-серпень!E30</f>
        <v>4918</v>
      </c>
      <c r="O30" s="237">
        <f>F30-серпень!F30</f>
        <v>246.06000000000495</v>
      </c>
      <c r="P30" s="299">
        <f t="shared" si="7"/>
        <v>-4671.939999999995</v>
      </c>
      <c r="Q30" s="299">
        <f t="shared" si="13"/>
        <v>5.003253355022467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83574.16</v>
      </c>
      <c r="G31" s="223">
        <f t="shared" si="5"/>
        <v>-9725.839999999997</v>
      </c>
      <c r="H31" s="237">
        <f t="shared" si="11"/>
        <v>89.57573419078243</v>
      </c>
      <c r="I31" s="299">
        <f t="shared" si="8"/>
        <v>-41884.84</v>
      </c>
      <c r="J31" s="299">
        <f t="shared" si="9"/>
        <v>66.61471875273995</v>
      </c>
      <c r="K31" s="200">
        <v>81283.52</v>
      </c>
      <c r="L31" s="200">
        <f t="shared" si="14"/>
        <v>2290.6399999999994</v>
      </c>
      <c r="M31" s="228">
        <f t="shared" si="12"/>
        <v>1.0281808661829606</v>
      </c>
      <c r="N31" s="237">
        <f>E31-серпень!E31</f>
        <v>10685</v>
      </c>
      <c r="O31" s="237">
        <f>F31-серпень!F31</f>
        <v>4026.9199999999983</v>
      </c>
      <c r="P31" s="299">
        <f t="shared" si="7"/>
        <v>-6658.080000000002</v>
      </c>
      <c r="Q31" s="299">
        <f t="shared" si="13"/>
        <v>37.68759943846512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114.06</v>
      </c>
      <c r="G33" s="150">
        <f t="shared" si="5"/>
        <v>35.06</v>
      </c>
      <c r="H33" s="157">
        <f t="shared" si="11"/>
        <v>144.37974683544303</v>
      </c>
      <c r="I33" s="158">
        <f t="shared" si="8"/>
        <v>-0.9399999999999977</v>
      </c>
      <c r="J33" s="158">
        <f t="shared" si="9"/>
        <v>99.18260869565218</v>
      </c>
      <c r="K33" s="158">
        <v>87.95</v>
      </c>
      <c r="L33" s="158">
        <f t="shared" si="14"/>
        <v>26.11</v>
      </c>
      <c r="M33" s="210">
        <f aca="true" t="shared" si="15" ref="M33:M39">F33/K33</f>
        <v>1.296873223422399</v>
      </c>
      <c r="N33" s="157">
        <f>E33-серпень!E33</f>
        <v>7.400000000000006</v>
      </c>
      <c r="O33" s="160">
        <f>F33-серпень!F33</f>
        <v>0</v>
      </c>
      <c r="P33" s="161">
        <f t="shared" si="7"/>
        <v>-7.400000000000006</v>
      </c>
      <c r="Q33" s="158">
        <f t="shared" si="13"/>
        <v>0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-37.63</v>
      </c>
      <c r="G34" s="150">
        <f t="shared" si="5"/>
        <v>-37.63</v>
      </c>
      <c r="H34" s="157"/>
      <c r="I34" s="158">
        <f t="shared" si="8"/>
        <v>-37.63</v>
      </c>
      <c r="J34" s="158"/>
      <c r="K34" s="158">
        <v>-160.1</v>
      </c>
      <c r="L34" s="158">
        <f t="shared" si="14"/>
        <v>122.47</v>
      </c>
      <c r="M34" s="210">
        <f t="shared" si="15"/>
        <v>0.23504059962523424</v>
      </c>
      <c r="N34" s="157">
        <f>E34-серпень!E34</f>
        <v>0</v>
      </c>
      <c r="O34" s="160">
        <f>F34-серпень!F34</f>
        <v>0.5799999999999983</v>
      </c>
      <c r="P34" s="161">
        <f t="shared" si="7"/>
        <v>0.5799999999999983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153296.73</v>
      </c>
      <c r="G35" s="150">
        <f t="shared" si="5"/>
        <v>3384.029999999999</v>
      </c>
      <c r="H35" s="157">
        <f t="shared" si="11"/>
        <v>102.25733376825312</v>
      </c>
      <c r="I35" s="158">
        <f t="shared" si="8"/>
        <v>-41097.369999999995</v>
      </c>
      <c r="J35" s="158">
        <f t="shared" si="9"/>
        <v>78.85873593900227</v>
      </c>
      <c r="K35" s="178">
        <v>112122.86</v>
      </c>
      <c r="L35" s="178">
        <f t="shared" si="14"/>
        <v>41173.87000000001</v>
      </c>
      <c r="M35" s="226">
        <f t="shared" si="15"/>
        <v>1.3672210109517364</v>
      </c>
      <c r="N35" s="157">
        <f>E35-серпень!E35</f>
        <v>6500</v>
      </c>
      <c r="O35" s="160">
        <f>F35-серпень!F35</f>
        <v>2427.529999999999</v>
      </c>
      <c r="P35" s="161">
        <f t="shared" si="7"/>
        <v>-4072.470000000001</v>
      </c>
      <c r="Q35" s="158">
        <f t="shared" si="13"/>
        <v>37.34661538461537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30425.64</v>
      </c>
      <c r="G37" s="103">
        <f>F37-E37</f>
        <v>-94.36000000000058</v>
      </c>
      <c r="H37" s="105">
        <f t="shared" si="11"/>
        <v>99.69082568807339</v>
      </c>
      <c r="I37" s="104">
        <f t="shared" si="8"/>
        <v>-10574.36</v>
      </c>
      <c r="J37" s="104">
        <f t="shared" si="9"/>
        <v>74.20887804878049</v>
      </c>
      <c r="K37" s="127">
        <v>28340.41</v>
      </c>
      <c r="L37" s="127">
        <f t="shared" si="14"/>
        <v>2085.2299999999996</v>
      </c>
      <c r="M37" s="216">
        <f t="shared" si="15"/>
        <v>1.0735779757597015</v>
      </c>
      <c r="N37" s="105">
        <f>E37-серпень!E37</f>
        <v>1000</v>
      </c>
      <c r="O37" s="144">
        <f>F37-серпень!F37</f>
        <v>262.22000000000116</v>
      </c>
      <c r="P37" s="106">
        <f t="shared" si="7"/>
        <v>-737.7799999999988</v>
      </c>
      <c r="Q37" s="104">
        <f>O37/N37*100</f>
        <v>26.22200000000012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122841</v>
      </c>
      <c r="G38" s="103">
        <f>F38-E38</f>
        <v>3481</v>
      </c>
      <c r="H38" s="105">
        <f t="shared" si="11"/>
        <v>102.9163873994638</v>
      </c>
      <c r="I38" s="104">
        <f t="shared" si="8"/>
        <v>-30498.100000000006</v>
      </c>
      <c r="J38" s="104">
        <f t="shared" si="9"/>
        <v>80.11068279388623</v>
      </c>
      <c r="K38" s="127">
        <v>83755.8</v>
      </c>
      <c r="L38" s="127">
        <f t="shared" si="14"/>
        <v>39085.2</v>
      </c>
      <c r="M38" s="216">
        <f t="shared" si="15"/>
        <v>1.4666566375104768</v>
      </c>
      <c r="N38" s="105">
        <f>E38-серпень!E38</f>
        <v>5500</v>
      </c>
      <c r="O38" s="144">
        <f>F38-серпень!F38</f>
        <v>2165.3099999999977</v>
      </c>
      <c r="P38" s="106">
        <f t="shared" si="7"/>
        <v>-3334.6900000000023</v>
      </c>
      <c r="Q38" s="104">
        <f>O38/N38*100</f>
        <v>39.36927272727269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287">
        <f>F42+F43+F44+F45+F46+F48+F50+F51+F52+F53+F54+F59+F60+F64+F47+F49</f>
        <v>51474.06999999999</v>
      </c>
      <c r="G41" s="287">
        <f>G42+G43+G44+G45+G46+G48+G50+G51+G52+G53+G54+G59+G60+G64+G47+G49</f>
        <v>5925.7699999999995</v>
      </c>
      <c r="H41" s="287">
        <f>H42+H43+H44+H45+H46+H48+H50+H51+H52+H53+H54+H59+H60+H64+H47+H49</f>
        <v>5925.7699999999995</v>
      </c>
      <c r="I41" s="153">
        <f>F41-D41</f>
        <v>-7550.930000000008</v>
      </c>
      <c r="J41" s="153">
        <f>F41/D41*100</f>
        <v>87.20723422278695</v>
      </c>
      <c r="K41" s="287">
        <v>49446.88</v>
      </c>
      <c r="L41" s="151">
        <f t="shared" si="14"/>
        <v>2027.189999999995</v>
      </c>
      <c r="M41" s="205">
        <f>F41/K41</f>
        <v>1.0409973288506778</v>
      </c>
      <c r="N41" s="151">
        <f>N42+N43+N44+N45+N46+N48+N50+N51+N52+N53+N54+N59+N60+N64+N47+N49</f>
        <v>4970.8</v>
      </c>
      <c r="O41" s="287">
        <f>O42+O43+O44+O45+O46+O48+O50+O51+O52+O53+O54+O59+O60+O64+O47+O49</f>
        <v>4059.169999999999</v>
      </c>
      <c r="P41" s="151">
        <f>P42+P43+P44+P45+P46+P48+P50+P51+P52+P53+P54+P59+P60+P64</f>
        <v>-911.6300000000005</v>
      </c>
      <c r="Q41" s="151">
        <f>O41/N41*100</f>
        <v>81.66029612939565</v>
      </c>
      <c r="R41" s="15">
        <f>R42+R43+R44+R45+R46+R47+R48+R50+R51+R52+R53+R54+R59+R60+R64</f>
        <v>5598.5</v>
      </c>
      <c r="S41" s="15">
        <f>O41-R41</f>
        <v>-1539.3300000000008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420.88</v>
      </c>
      <c r="L42" s="165">
        <f t="shared" si="14"/>
        <v>3137.02</v>
      </c>
      <c r="M42" s="218">
        <f>F42/K42</f>
        <v>8.453478426154724</v>
      </c>
      <c r="N42" s="157">
        <f>E42-серпень!E42</f>
        <v>0</v>
      </c>
      <c r="O42" s="160">
        <f>F42-серпень!F42</f>
        <v>0</v>
      </c>
      <c r="P42" s="161">
        <f aca="true" t="shared" si="17" ref="P42:P66">O42-N42</f>
        <v>0</v>
      </c>
      <c r="Q42" s="165" t="e">
        <f>O42/N42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609.1</v>
      </c>
      <c r="G46" s="150">
        <f t="shared" si="16"/>
        <v>415.1</v>
      </c>
      <c r="H46" s="164">
        <f t="shared" si="18"/>
        <v>415.1</v>
      </c>
      <c r="I46" s="165">
        <f t="shared" si="19"/>
        <v>349.1</v>
      </c>
      <c r="J46" s="165">
        <f t="shared" si="23"/>
        <v>234.26923076923077</v>
      </c>
      <c r="K46" s="165">
        <v>197.12</v>
      </c>
      <c r="L46" s="165">
        <f t="shared" si="20"/>
        <v>411.98</v>
      </c>
      <c r="M46" s="218">
        <f t="shared" si="21"/>
        <v>3.0899959415584415</v>
      </c>
      <c r="N46" s="157">
        <f>E46-серпень!E46</f>
        <v>22</v>
      </c>
      <c r="O46" s="160">
        <f>F46-серпень!F46</f>
        <v>9.950000000000045</v>
      </c>
      <c r="P46" s="161">
        <f t="shared" si="17"/>
        <v>-12.049999999999955</v>
      </c>
      <c r="Q46" s="165">
        <f t="shared" si="22"/>
        <v>0.4522727272727293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857.1</v>
      </c>
      <c r="G48" s="150">
        <f t="shared" si="16"/>
        <v>217.10000000000002</v>
      </c>
      <c r="H48" s="164">
        <f t="shared" si="18"/>
        <v>217.10000000000002</v>
      </c>
      <c r="I48" s="165">
        <f t="shared" si="19"/>
        <v>127.10000000000002</v>
      </c>
      <c r="J48" s="165">
        <f t="shared" si="23"/>
        <v>117.41095890410959</v>
      </c>
      <c r="K48" s="165">
        <v>428.63</v>
      </c>
      <c r="L48" s="165">
        <f t="shared" si="20"/>
        <v>428.47</v>
      </c>
      <c r="M48" s="218">
        <f t="shared" si="21"/>
        <v>1.999626717681917</v>
      </c>
      <c r="N48" s="157">
        <f>E48-серпень!E48</f>
        <v>60</v>
      </c>
      <c r="O48" s="160">
        <f>F48-серпень!F48</f>
        <v>44.23000000000002</v>
      </c>
      <c r="P48" s="161">
        <f t="shared" si="17"/>
        <v>-15.769999999999982</v>
      </c>
      <c r="Q48" s="165">
        <f t="shared" si="22"/>
        <v>0.737166666666667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13589.83</v>
      </c>
      <c r="G50" s="150">
        <f t="shared" si="16"/>
        <v>4649.83</v>
      </c>
      <c r="H50" s="164">
        <f t="shared" si="18"/>
        <v>4649.83</v>
      </c>
      <c r="I50" s="165">
        <f t="shared" si="19"/>
        <v>2589.83</v>
      </c>
      <c r="J50" s="165">
        <f t="shared" si="23"/>
        <v>123.54390909090908</v>
      </c>
      <c r="K50" s="165">
        <v>8067.74</v>
      </c>
      <c r="L50" s="165">
        <f t="shared" si="20"/>
        <v>5522.09</v>
      </c>
      <c r="M50" s="218">
        <f t="shared" si="21"/>
        <v>1.6844655380565066</v>
      </c>
      <c r="N50" s="157">
        <f>E50-серпень!E50</f>
        <v>1000</v>
      </c>
      <c r="O50" s="160">
        <f>F50-серпень!F50</f>
        <v>676.0100000000002</v>
      </c>
      <c r="P50" s="161">
        <f t="shared" si="17"/>
        <v>-323.9899999999998</v>
      </c>
      <c r="Q50" s="165">
        <f t="shared" si="22"/>
        <v>0.6760100000000002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400.76</v>
      </c>
      <c r="G51" s="150">
        <f t="shared" si="16"/>
        <v>165.76</v>
      </c>
      <c r="H51" s="164">
        <f t="shared" si="18"/>
        <v>165.76</v>
      </c>
      <c r="I51" s="165">
        <f t="shared" si="19"/>
        <v>90.75999999999999</v>
      </c>
      <c r="J51" s="165">
        <f t="shared" si="23"/>
        <v>129.27741935483868</v>
      </c>
      <c r="K51" s="165">
        <v>210.12</v>
      </c>
      <c r="L51" s="165">
        <f t="shared" si="20"/>
        <v>190.64</v>
      </c>
      <c r="M51" s="218">
        <f t="shared" si="21"/>
        <v>1.9072910717685132</v>
      </c>
      <c r="N51" s="157">
        <f>E51-серпень!E51</f>
        <v>25</v>
      </c>
      <c r="O51" s="160">
        <f>F51-серпень!F51</f>
        <v>24.519999999999982</v>
      </c>
      <c r="P51" s="161">
        <f t="shared" si="17"/>
        <v>-0.4800000000000182</v>
      </c>
      <c r="Q51" s="165">
        <f t="shared" si="22"/>
        <v>0.9807999999999992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567.5</v>
      </c>
      <c r="G54" s="150">
        <f t="shared" si="16"/>
        <v>-322.5</v>
      </c>
      <c r="H54" s="164">
        <f t="shared" si="18"/>
        <v>-322.5</v>
      </c>
      <c r="I54" s="165">
        <f t="shared" si="19"/>
        <v>-632.5</v>
      </c>
      <c r="J54" s="165">
        <f t="shared" si="23"/>
        <v>47.291666666666664</v>
      </c>
      <c r="K54" s="165">
        <v>4925.62</v>
      </c>
      <c r="L54" s="165">
        <f t="shared" si="20"/>
        <v>-4358.12</v>
      </c>
      <c r="M54" s="218">
        <f t="shared" si="21"/>
        <v>0.11521392230825764</v>
      </c>
      <c r="N54" s="157">
        <f>E54-серпень!E54</f>
        <v>100</v>
      </c>
      <c r="O54" s="160">
        <f>F54-серпень!F54</f>
        <v>16.50999999999999</v>
      </c>
      <c r="P54" s="161">
        <f t="shared" si="17"/>
        <v>-83.49000000000001</v>
      </c>
      <c r="Q54" s="165">
        <f t="shared" si="22"/>
        <v>0.1650999999999999</v>
      </c>
      <c r="R54" s="37">
        <v>50</v>
      </c>
      <c r="S54" s="37" t="e">
        <f>#N/A</f>
        <v>#N/A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477.47</v>
      </c>
      <c r="G55" s="103">
        <f t="shared" si="16"/>
        <v>-262.53</v>
      </c>
      <c r="H55" s="105">
        <f t="shared" si="18"/>
        <v>-262.53</v>
      </c>
      <c r="I55" s="104">
        <f t="shared" si="19"/>
        <v>-520.53</v>
      </c>
      <c r="J55" s="104">
        <f t="shared" si="23"/>
        <v>47.842685370741485</v>
      </c>
      <c r="K55" s="104">
        <v>643.11</v>
      </c>
      <c r="L55" s="165">
        <f t="shared" si="20"/>
        <v>-165.64</v>
      </c>
      <c r="M55" s="218">
        <f t="shared" si="21"/>
        <v>0.7424390850709832</v>
      </c>
      <c r="N55" s="105">
        <f>E55-серпень!E55</f>
        <v>80</v>
      </c>
      <c r="O55" s="144">
        <f>F55-серпень!F55</f>
        <v>10.490000000000009</v>
      </c>
      <c r="P55" s="106">
        <f t="shared" si="17"/>
        <v>-69.50999999999999</v>
      </c>
      <c r="Q55" s="104">
        <f t="shared" si="22"/>
        <v>0.1311250000000001</v>
      </c>
      <c r="R55" s="37"/>
      <c r="S55" s="37" t="e">
        <f>#N/A</f>
        <v>#N/A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89.88</v>
      </c>
      <c r="G58" s="103">
        <f t="shared" si="16"/>
        <v>-60.120000000000005</v>
      </c>
      <c r="H58" s="105">
        <f t="shared" si="18"/>
        <v>-60.120000000000005</v>
      </c>
      <c r="I58" s="104">
        <f t="shared" si="19"/>
        <v>-110.12</v>
      </c>
      <c r="J58" s="104">
        <f t="shared" si="23"/>
        <v>44.94</v>
      </c>
      <c r="K58" s="104">
        <v>4282.22</v>
      </c>
      <c r="L58" s="165">
        <f t="shared" si="20"/>
        <v>-4192.34</v>
      </c>
      <c r="M58" s="218">
        <f t="shared" si="21"/>
        <v>0.020989113123566747</v>
      </c>
      <c r="N58" s="105">
        <f>E58-серпень!E58</f>
        <v>20</v>
      </c>
      <c r="O58" s="144">
        <f>F58-серпень!F58</f>
        <v>6.019999999999996</v>
      </c>
      <c r="P58" s="106">
        <f t="shared" si="17"/>
        <v>-13.980000000000004</v>
      </c>
      <c r="Q58" s="104">
        <f t="shared" si="22"/>
        <v>0.3009999999999998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6194.02</v>
      </c>
      <c r="G60" s="150">
        <f t="shared" si="16"/>
        <v>-205.97999999999956</v>
      </c>
      <c r="H60" s="164">
        <f t="shared" si="18"/>
        <v>-205.97999999999956</v>
      </c>
      <c r="I60" s="165">
        <f t="shared" si="19"/>
        <v>-1155.9799999999996</v>
      </c>
      <c r="J60" s="165">
        <f t="shared" si="23"/>
        <v>84.27238095238096</v>
      </c>
      <c r="K60" s="165">
        <v>5154.13</v>
      </c>
      <c r="L60" s="165">
        <f t="shared" si="20"/>
        <v>1039.8900000000003</v>
      </c>
      <c r="M60" s="218">
        <f t="shared" si="21"/>
        <v>1.201758589713492</v>
      </c>
      <c r="N60" s="157">
        <f>E60-серпень!E60</f>
        <v>340</v>
      </c>
      <c r="O60" s="160">
        <f>F60-серпень!F60</f>
        <v>316.6900000000005</v>
      </c>
      <c r="P60" s="161">
        <f t="shared" si="17"/>
        <v>-23.30999999999949</v>
      </c>
      <c r="Q60" s="165">
        <f t="shared" si="22"/>
        <v>0.9314411764705898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1506.07</v>
      </c>
      <c r="G62" s="150">
        <f t="shared" si="16"/>
        <v>1506.07</v>
      </c>
      <c r="H62" s="164">
        <f t="shared" si="18"/>
        <v>1506.07</v>
      </c>
      <c r="I62" s="165">
        <f t="shared" si="19"/>
        <v>1506.07</v>
      </c>
      <c r="J62" s="165"/>
      <c r="K62" s="166">
        <v>1002.97</v>
      </c>
      <c r="L62" s="165">
        <f t="shared" si="20"/>
        <v>503.0999999999999</v>
      </c>
      <c r="M62" s="218">
        <f t="shared" si="21"/>
        <v>1.5016102176535688</v>
      </c>
      <c r="N62" s="157">
        <f>E62-серпень!E62</f>
        <v>0</v>
      </c>
      <c r="O62" s="160">
        <f>F62-серпень!F62</f>
        <v>99.72000000000003</v>
      </c>
      <c r="P62" s="161">
        <f t="shared" si="17"/>
        <v>99.72000000000003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30.75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31.38</v>
      </c>
      <c r="G65" s="150">
        <f t="shared" si="16"/>
        <v>20.08</v>
      </c>
      <c r="H65" s="164">
        <f t="shared" si="18"/>
        <v>20.08</v>
      </c>
      <c r="I65" s="165">
        <f t="shared" si="19"/>
        <v>16.38</v>
      </c>
      <c r="J65" s="165">
        <f t="shared" si="23"/>
        <v>209.20000000000002</v>
      </c>
      <c r="K65" s="165">
        <v>13.52</v>
      </c>
      <c r="L65" s="165">
        <f t="shared" si="20"/>
        <v>17.86</v>
      </c>
      <c r="M65" s="218">
        <f t="shared" si="21"/>
        <v>2.3210059171597632</v>
      </c>
      <c r="N65" s="157">
        <f>E65-серпень!E65</f>
        <v>1.1999999999999993</v>
      </c>
      <c r="O65" s="160">
        <f>F65-серпень!F65</f>
        <v>0.4299999999999997</v>
      </c>
      <c r="P65" s="161">
        <f t="shared" si="17"/>
        <v>-0.7699999999999996</v>
      </c>
      <c r="Q65" s="165">
        <f t="shared" si="22"/>
        <v>0.3583333333333333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917515.48</v>
      </c>
      <c r="G67" s="151">
        <f>F67-E67</f>
        <v>-74675.72000000009</v>
      </c>
      <c r="H67" s="152">
        <f>F67/E67*100</f>
        <v>92.4736562872156</v>
      </c>
      <c r="I67" s="153">
        <f>F67-D67</f>
        <v>-439975.6200000001</v>
      </c>
      <c r="J67" s="153">
        <f>F67/D67*100</f>
        <v>67.58906043656565</v>
      </c>
      <c r="K67" s="151">
        <v>757500.07</v>
      </c>
      <c r="L67" s="153">
        <f>F67-K67</f>
        <v>160015.41000000003</v>
      </c>
      <c r="M67" s="219">
        <f>F67/K67</f>
        <v>1.2112414458258731</v>
      </c>
      <c r="N67" s="151">
        <f>N8+N41+N65+N66</f>
        <v>105792.39999999997</v>
      </c>
      <c r="O67" s="151">
        <f>O8+O41+O65+O66</f>
        <v>32001.319999999956</v>
      </c>
      <c r="P67" s="194">
        <f>O67-N67</f>
        <v>-73791.08000000002</v>
      </c>
      <c r="Q67" s="153">
        <f>O67/N67*100</f>
        <v>30.249167236965953</v>
      </c>
      <c r="R67" s="27">
        <f>R8+R41+R65+R66</f>
        <v>108115.7</v>
      </c>
      <c r="S67" s="280">
        <f>O67-R67</f>
        <v>-76114.38000000003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5970.15</v>
      </c>
      <c r="G77" s="162">
        <f t="shared" si="26"/>
        <v>-20459.85</v>
      </c>
      <c r="H77" s="164">
        <f>F77/E77*100</f>
        <v>22.58853575482406</v>
      </c>
      <c r="I77" s="167">
        <f aca="true" t="shared" si="28" ref="I77:I86">F77-D77</f>
        <v>-48029.85</v>
      </c>
      <c r="J77" s="167">
        <f>F77/D77*100</f>
        <v>11.055833333333332</v>
      </c>
      <c r="K77" s="167">
        <v>6903.45</v>
      </c>
      <c r="L77" s="167">
        <f t="shared" si="24"/>
        <v>-933.3000000000002</v>
      </c>
      <c r="M77" s="209">
        <f t="shared" si="25"/>
        <v>0.864806727071247</v>
      </c>
      <c r="N77" s="157">
        <f>E77-серпень!E77</f>
        <v>3600</v>
      </c>
      <c r="O77" s="160">
        <f>F77-серпень!F77</f>
        <v>0</v>
      </c>
      <c r="P77" s="167">
        <f t="shared" si="27"/>
        <v>-3600</v>
      </c>
      <c r="Q77" s="167">
        <f>O77/N77*100</f>
        <v>0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8473.19</v>
      </c>
      <c r="G78" s="162">
        <f t="shared" si="26"/>
        <v>-19276.809999999998</v>
      </c>
      <c r="H78" s="164">
        <f>F78/E78*100</f>
        <v>30.53401801801802</v>
      </c>
      <c r="I78" s="167">
        <f t="shared" si="28"/>
        <v>-70526.81</v>
      </c>
      <c r="J78" s="167">
        <f>F78/D78*100</f>
        <v>10.725556962025317</v>
      </c>
      <c r="K78" s="167">
        <v>12116.42</v>
      </c>
      <c r="L78" s="167">
        <f t="shared" si="24"/>
        <v>-3643.2299999999996</v>
      </c>
      <c r="M78" s="209">
        <f t="shared" si="25"/>
        <v>0.6993146490465005</v>
      </c>
      <c r="N78" s="157">
        <f>E78-серпень!E78</f>
        <v>3850</v>
      </c>
      <c r="O78" s="160">
        <f>F78-серпень!F78</f>
        <v>439.27000000000044</v>
      </c>
      <c r="P78" s="167">
        <f t="shared" si="27"/>
        <v>-3410.7299999999996</v>
      </c>
      <c r="Q78" s="167">
        <f>O78/N78*100</f>
        <v>11.409610389610402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9</v>
      </c>
      <c r="G79" s="162">
        <f t="shared" si="26"/>
        <v>0</v>
      </c>
      <c r="H79" s="164">
        <f>F79/E79*100</f>
        <v>100</v>
      </c>
      <c r="I79" s="167">
        <f t="shared" si="28"/>
        <v>-3</v>
      </c>
      <c r="J79" s="167">
        <f>F79/D79*100</f>
        <v>75</v>
      </c>
      <c r="K79" s="167">
        <v>10</v>
      </c>
      <c r="L79" s="167">
        <f t="shared" si="24"/>
        <v>-1</v>
      </c>
      <c r="M79" s="209">
        <f t="shared" si="25"/>
        <v>0.9</v>
      </c>
      <c r="N79" s="157">
        <f>E79-серпень!E79</f>
        <v>1</v>
      </c>
      <c r="O79" s="160">
        <f>F79-серпень!F79</f>
        <v>0</v>
      </c>
      <c r="P79" s="167">
        <f t="shared" si="27"/>
        <v>-1</v>
      </c>
      <c r="Q79" s="167">
        <f>O79/N79*100</f>
        <v>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14456.150000000001</v>
      </c>
      <c r="G80" s="185">
        <f t="shared" si="26"/>
        <v>-79232.85</v>
      </c>
      <c r="H80" s="186">
        <f>F80/E80*100</f>
        <v>15.429933076455082</v>
      </c>
      <c r="I80" s="187">
        <f t="shared" si="28"/>
        <v>-222761.88</v>
      </c>
      <c r="J80" s="187">
        <f>F80/D80*100</f>
        <v>6.094035095055802</v>
      </c>
      <c r="K80" s="187">
        <v>20583.82</v>
      </c>
      <c r="L80" s="167">
        <f t="shared" si="24"/>
        <v>-6127.669999999998</v>
      </c>
      <c r="M80" s="209">
        <f t="shared" si="25"/>
        <v>0.7023064717822057</v>
      </c>
      <c r="N80" s="185">
        <f>N76+N77+N78+N79</f>
        <v>28951</v>
      </c>
      <c r="O80" s="189">
        <f>O76+O77+O78+O79</f>
        <v>439.27000000000044</v>
      </c>
      <c r="P80" s="187">
        <f t="shared" si="27"/>
        <v>-28511.73</v>
      </c>
      <c r="Q80" s="187">
        <f>O80/N80*100</f>
        <v>1.5172878311630011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6573.8</v>
      </c>
      <c r="G83" s="162">
        <f t="shared" si="26"/>
        <v>180.10000000000036</v>
      </c>
      <c r="H83" s="164">
        <f>F83/E83*100</f>
        <v>102.81683532227038</v>
      </c>
      <c r="I83" s="167">
        <f t="shared" si="28"/>
        <v>-1786.1999999999998</v>
      </c>
      <c r="J83" s="167">
        <f>F83/D83*100</f>
        <v>78.63397129186603</v>
      </c>
      <c r="K83" s="167">
        <v>6825.67</v>
      </c>
      <c r="L83" s="167">
        <f t="shared" si="24"/>
        <v>-251.8699999999999</v>
      </c>
      <c r="M83" s="209">
        <f t="shared" si="25"/>
        <v>0.9630995931534927</v>
      </c>
      <c r="N83" s="157">
        <f>E83-серпень!E83</f>
        <v>0.4999999999990905</v>
      </c>
      <c r="O83" s="160">
        <f>F83-серпень!F83</f>
        <v>0.03999999999996362</v>
      </c>
      <c r="P83" s="167">
        <f t="shared" si="27"/>
        <v>-0.4599999999991269</v>
      </c>
      <c r="Q83" s="167">
        <f>O83/N83*100</f>
        <v>8.000000000007276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6612.02</v>
      </c>
      <c r="G85" s="185">
        <f t="shared" si="26"/>
        <v>199.32000000000062</v>
      </c>
      <c r="H85" s="186">
        <f>F85/E85*100</f>
        <v>103.10820715143387</v>
      </c>
      <c r="I85" s="187">
        <f t="shared" si="28"/>
        <v>-1787.9799999999996</v>
      </c>
      <c r="J85" s="187">
        <f>F85/D85*100</f>
        <v>78.71452380952381</v>
      </c>
      <c r="K85" s="187">
        <v>6862.67</v>
      </c>
      <c r="L85" s="167">
        <f t="shared" si="24"/>
        <v>-250.64999999999964</v>
      </c>
      <c r="M85" s="209">
        <f t="shared" si="25"/>
        <v>0.9634763146122428</v>
      </c>
      <c r="N85" s="185">
        <f>N81+N84+N82+N83</f>
        <v>15.49999999999909</v>
      </c>
      <c r="O85" s="189">
        <f>O81+O84+O82+O83</f>
        <v>0.03999999999996362</v>
      </c>
      <c r="P85" s="187">
        <f t="shared" si="27"/>
        <v>-15.459999999999127</v>
      </c>
      <c r="Q85" s="187">
        <f>O85/N85*100</f>
        <v>0.2580645161288127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17.65</v>
      </c>
      <c r="G86" s="162">
        <f t="shared" si="26"/>
        <v>-16.050000000000004</v>
      </c>
      <c r="H86" s="164">
        <f>F86/E86*100</f>
        <v>52.373887240356076</v>
      </c>
      <c r="I86" s="167">
        <f t="shared" si="28"/>
        <v>-20.35</v>
      </c>
      <c r="J86" s="167">
        <f>F86/D86*100</f>
        <v>46.44736842105262</v>
      </c>
      <c r="K86" s="187">
        <v>26.87</v>
      </c>
      <c r="L86" s="167">
        <f t="shared" si="24"/>
        <v>-9.220000000000002</v>
      </c>
      <c r="M86" s="209">
        <f t="shared" si="25"/>
        <v>0.6568663937476739</v>
      </c>
      <c r="N86" s="157">
        <f>E86-серпень!E86</f>
        <v>7.300000000000001</v>
      </c>
      <c r="O86" s="160">
        <f>F86-серпень!F86</f>
        <v>0</v>
      </c>
      <c r="P86" s="167">
        <f t="shared" si="27"/>
        <v>-7.300000000000001</v>
      </c>
      <c r="Q86" s="167">
        <f>O86/N86*100</f>
        <v>0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21118.760000000002</v>
      </c>
      <c r="G88" s="309">
        <f>F88-E88</f>
        <v>-79016.63999999998</v>
      </c>
      <c r="H88" s="310">
        <f>F88/E88*100</f>
        <v>21.090203863968192</v>
      </c>
      <c r="I88" s="301">
        <f>F88-D88</f>
        <v>-224537.27</v>
      </c>
      <c r="J88" s="301">
        <f>F88/D88*100</f>
        <v>8.596882396902695</v>
      </c>
      <c r="K88" s="308">
        <v>27469.53</v>
      </c>
      <c r="L88" s="301">
        <f>F88-K88</f>
        <v>-6350.769999999997</v>
      </c>
      <c r="M88" s="302">
        <f t="shared" si="25"/>
        <v>0.7688067469665482</v>
      </c>
      <c r="N88" s="308">
        <f>N74+N75+N80+N85+N86</f>
        <v>28973.8</v>
      </c>
      <c r="O88" s="308">
        <f>O74+O75+O80+O85+O86</f>
        <v>439.3100000000004</v>
      </c>
      <c r="P88" s="301">
        <f>O88-N88</f>
        <v>-28534.489999999998</v>
      </c>
      <c r="Q88" s="301">
        <f>O88/N88*100</f>
        <v>1.5162319060668619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938634.24</v>
      </c>
      <c r="G89" s="309">
        <f>F89-E89</f>
        <v>-153692.3600000001</v>
      </c>
      <c r="H89" s="310">
        <f>F89/E89*100</f>
        <v>85.92981622895569</v>
      </c>
      <c r="I89" s="301">
        <f>F89-D89</f>
        <v>-664512.8900000001</v>
      </c>
      <c r="J89" s="301">
        <f>F89/D89*100</f>
        <v>58.549475742753565</v>
      </c>
      <c r="K89" s="301">
        <f>K67+K88</f>
        <v>784969.6</v>
      </c>
      <c r="L89" s="301">
        <f>L67+L88</f>
        <v>153664.64000000004</v>
      </c>
      <c r="M89" s="302">
        <f t="shared" si="25"/>
        <v>1.1957587147323923</v>
      </c>
      <c r="N89" s="309">
        <f>N67+N88</f>
        <v>134766.19999999995</v>
      </c>
      <c r="O89" s="309">
        <f>O67+O88</f>
        <v>32440.629999999957</v>
      </c>
      <c r="P89" s="301">
        <f>O89-N89</f>
        <v>-102325.56999999999</v>
      </c>
      <c r="Q89" s="301">
        <f>O89/N89*100</f>
        <v>24.071785061832987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14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5270.79142857143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42989</v>
      </c>
      <c r="D93" s="29">
        <v>1314.4</v>
      </c>
      <c r="G93" s="4" t="s">
        <v>58</v>
      </c>
      <c r="O93" s="316"/>
      <c r="P93" s="316"/>
    </row>
    <row r="94" spans="3:16" ht="15">
      <c r="C94" s="81">
        <v>42986</v>
      </c>
      <c r="D94" s="29">
        <v>2995.5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42985</v>
      </c>
      <c r="D95" s="29">
        <v>8994.1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v>20.7092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1287.14</v>
      </c>
      <c r="G100" s="68">
        <f>G48+G51+G52</f>
        <v>395.14</v>
      </c>
      <c r="H100" s="69"/>
      <c r="I100" s="69"/>
      <c r="N100" s="29">
        <f>N48+N51+N52</f>
        <v>86</v>
      </c>
      <c r="O100" s="202">
        <f>O48+O51+O52</f>
        <v>66.35</v>
      </c>
      <c r="P100" s="29">
        <f>P48+P51+P52</f>
        <v>-19.65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869618.9800000001</v>
      </c>
      <c r="G102" s="29">
        <f>F102-E102</f>
        <v>-77506.41999999993</v>
      </c>
      <c r="H102" s="230">
        <f>F102/E102</f>
        <v>0.9181666757115796</v>
      </c>
      <c r="I102" s="29">
        <f>F102-D102</f>
        <v>-429429.62</v>
      </c>
      <c r="J102" s="230">
        <f>F102/D102</f>
        <v>0.6694275949337076</v>
      </c>
      <c r="N102" s="29">
        <f>N9+N15+N17+N18+N19+N23+N42+N45+N65+N59</f>
        <v>100821.59999999996</v>
      </c>
      <c r="O102" s="229">
        <f>O9+O15+O17+O18+O19+O23+O42+O45+O65+O59</f>
        <v>27942.149999999958</v>
      </c>
      <c r="P102" s="29">
        <f>O102-N102</f>
        <v>-72879.45000000001</v>
      </c>
      <c r="Q102" s="230">
        <f>O102/N102</f>
        <v>0.2771444809445592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47872.63</v>
      </c>
      <c r="G103" s="29">
        <f>G43+G44+G46+G48+G50+G51+G52+G53+G54+G60+G64+G47</f>
        <v>2811.999999999999</v>
      </c>
      <c r="H103" s="230">
        <f>F103/E103</f>
        <v>1.0622829285178559</v>
      </c>
      <c r="I103" s="29">
        <f>I43+I44+I46+I48+I50+I51+I52+I53+I54+I60+I64+I47</f>
        <v>-10564.7</v>
      </c>
      <c r="J103" s="230">
        <f>F103/D103</f>
        <v>0.8191406938443769</v>
      </c>
      <c r="K103" s="29">
        <f>K43+K44+K46+K48+K50+K51+K52+K53+K54+K60+K64+K47</f>
        <v>49023.450000000004</v>
      </c>
      <c r="L103" s="29">
        <f>L43+L44+L46+L48+L50+L51+L52+L53+L54+L60+L64+L47</f>
        <v>-1145.6500000000021</v>
      </c>
      <c r="M103" s="29">
        <f>M43+M44+M46+M48+M50+M51+M52+M53+M54+M60+M64+M47</f>
        <v>19.60806569569553</v>
      </c>
      <c r="N103" s="29">
        <f>N43+N44+N46+N48+N50+N51+N52+N53+N54+N60+N64+N47+N66</f>
        <v>4970.8</v>
      </c>
      <c r="O103" s="229">
        <f>O43+O44+O46+O48+O50+O51+O52+O53+O54+O60+O64+O47+O66</f>
        <v>4059.169999999999</v>
      </c>
      <c r="P103" s="29">
        <f>P43+P44+P46+P48+P50+P51+P52+P53+P54+P60+P64+P47</f>
        <v>-911.6300000000005</v>
      </c>
      <c r="Q103" s="230">
        <f>O103/N103</f>
        <v>0.8166029612939565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41373.08</v>
      </c>
      <c r="G111" s="192">
        <f>F111-E111</f>
        <v>-76864.37999999999</v>
      </c>
      <c r="H111" s="193">
        <f>F111/E111*100</f>
        <v>34.991516225061</v>
      </c>
      <c r="I111" s="194">
        <f>F111-D111</f>
        <v>-276691.17</v>
      </c>
      <c r="J111" s="194">
        <f>F111/D111*100</f>
        <v>13.007774372630687</v>
      </c>
      <c r="K111" s="194">
        <v>3039.87</v>
      </c>
      <c r="L111" s="194">
        <f>F111-K111</f>
        <v>38333.21</v>
      </c>
      <c r="M111" s="269">
        <f>F111/K111</f>
        <v>13.61014780237313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958888.5599999999</v>
      </c>
      <c r="G112" s="192">
        <f>F112-E112</f>
        <v>-151540.1000000002</v>
      </c>
      <c r="H112" s="193">
        <f>F112/E112*100</f>
        <v>86.35300893620665</v>
      </c>
      <c r="I112" s="194">
        <f>F112-D112</f>
        <v>-716666.7900000002</v>
      </c>
      <c r="J112" s="194">
        <f>F112/D112*100</f>
        <v>57.22810410291728</v>
      </c>
      <c r="K112" s="194">
        <f>K89+K111</f>
        <v>788009.47</v>
      </c>
      <c r="L112" s="194">
        <f>F112-K112</f>
        <v>170879.08999999997</v>
      </c>
      <c r="M112" s="269">
        <f>F112/K112</f>
        <v>1.2168490310148177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G97:H97"/>
    <mergeCell ref="P4:P5"/>
    <mergeCell ref="Q4:Q5"/>
    <mergeCell ref="K5:M5"/>
    <mergeCell ref="R5:S5"/>
    <mergeCell ref="G92:J92"/>
    <mergeCell ref="O93:P93"/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35" t="s">
        <v>132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126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129</v>
      </c>
      <c r="O3" s="346" t="s">
        <v>125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127</v>
      </c>
      <c r="F4" s="329" t="s">
        <v>33</v>
      </c>
      <c r="G4" s="320" t="s">
        <v>128</v>
      </c>
      <c r="H4" s="331" t="s">
        <v>122</v>
      </c>
      <c r="I4" s="320" t="s">
        <v>103</v>
      </c>
      <c r="J4" s="331" t="s">
        <v>104</v>
      </c>
      <c r="K4" s="85" t="s">
        <v>114</v>
      </c>
      <c r="L4" s="204" t="s">
        <v>113</v>
      </c>
      <c r="M4" s="90" t="s">
        <v>63</v>
      </c>
      <c r="N4" s="331"/>
      <c r="O4" s="333" t="s">
        <v>133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130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6"/>
      <c r="P90" s="31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42732</v>
      </c>
      <c r="D92" s="29">
        <v>19085.6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'[1]залишки  (2)'!$G$6/1000</f>
        <v>20.7092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230</v>
      </c>
      <c r="O3" s="346" t="s">
        <v>235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227</v>
      </c>
      <c r="F4" s="329" t="s">
        <v>33</v>
      </c>
      <c r="G4" s="320" t="s">
        <v>228</v>
      </c>
      <c r="H4" s="331" t="s">
        <v>229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234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231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16"/>
      <c r="P93" s="316"/>
    </row>
    <row r="94" spans="3:16" ht="15">
      <c r="C94" s="81">
        <v>42977</v>
      </c>
      <c r="D94" s="29">
        <v>9672.2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42976</v>
      </c>
      <c r="D95" s="29">
        <v>5224.7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f>'[1]залишки  (2)'!$G$6/1000</f>
        <v>20.7092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218</v>
      </c>
      <c r="O3" s="346" t="s">
        <v>220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219</v>
      </c>
      <c r="F4" s="329" t="s">
        <v>33</v>
      </c>
      <c r="G4" s="320" t="s">
        <v>221</v>
      </c>
      <c r="H4" s="331" t="s">
        <v>222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226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225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6"/>
      <c r="P93" s="316"/>
    </row>
    <row r="94" spans="3:16" ht="15">
      <c r="C94" s="81">
        <v>42944</v>
      </c>
      <c r="D94" s="29">
        <v>13586.1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42943</v>
      </c>
      <c r="D95" s="29">
        <v>6106.3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f>'[1]залишки  (2)'!$G$6/1000</f>
        <v>20.7092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35" t="s">
        <v>216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212</v>
      </c>
      <c r="O3" s="346" t="s">
        <v>213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209</v>
      </c>
      <c r="F4" s="329" t="s">
        <v>33</v>
      </c>
      <c r="G4" s="320" t="s">
        <v>210</v>
      </c>
      <c r="H4" s="331" t="s">
        <v>211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217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214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6"/>
      <c r="P93" s="316"/>
    </row>
    <row r="94" spans="3:16" ht="15" hidden="1">
      <c r="C94" s="81">
        <v>42913</v>
      </c>
      <c r="D94" s="29">
        <v>9872.9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 hidden="1">
      <c r="C95" s="81">
        <v>42912</v>
      </c>
      <c r="D95" s="29">
        <v>4876.1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 hidden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 hidden="1">
      <c r="B97" s="318" t="s">
        <v>56</v>
      </c>
      <c r="C97" s="319"/>
      <c r="D97" s="133">
        <v>225.52589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207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201</v>
      </c>
      <c r="O3" s="346" t="s">
        <v>202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198</v>
      </c>
      <c r="F4" s="329" t="s">
        <v>33</v>
      </c>
      <c r="G4" s="320" t="s">
        <v>199</v>
      </c>
      <c r="H4" s="331" t="s">
        <v>200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208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204</v>
      </c>
      <c r="L5" s="324"/>
      <c r="M5" s="325"/>
      <c r="N5" s="332"/>
      <c r="O5" s="334"/>
      <c r="P5" s="321"/>
      <c r="Q5" s="322"/>
      <c r="R5" s="326" t="s">
        <v>203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6"/>
      <c r="P93" s="316"/>
    </row>
    <row r="94" spans="3:16" ht="15">
      <c r="C94" s="81">
        <v>42885</v>
      </c>
      <c r="D94" s="29">
        <v>10664.9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42884</v>
      </c>
      <c r="D95" s="29">
        <v>6919.44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1135.71022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196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191</v>
      </c>
      <c r="O3" s="346" t="s">
        <v>190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187</v>
      </c>
      <c r="F4" s="329" t="s">
        <v>33</v>
      </c>
      <c r="G4" s="320" t="s">
        <v>188</v>
      </c>
      <c r="H4" s="331" t="s">
        <v>189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197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192</v>
      </c>
      <c r="L5" s="324"/>
      <c r="M5" s="325"/>
      <c r="N5" s="332"/>
      <c r="O5" s="334"/>
      <c r="P5" s="321"/>
      <c r="Q5" s="322"/>
      <c r="R5" s="326" t="s">
        <v>193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6"/>
      <c r="P93" s="316"/>
    </row>
    <row r="94" spans="3:16" ht="15">
      <c r="C94" s="81">
        <v>42852</v>
      </c>
      <c r="D94" s="29">
        <v>13266.8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42851</v>
      </c>
      <c r="D95" s="29">
        <v>6064.2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102.57358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35" t="s">
        <v>185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  <c r="T1" s="246"/>
      <c r="U1" s="249"/>
      <c r="V1" s="259"/>
      <c r="W1" s="259"/>
    </row>
    <row r="2" spans="2:23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163</v>
      </c>
      <c r="O3" s="346" t="s">
        <v>164</v>
      </c>
      <c r="P3" s="346"/>
      <c r="Q3" s="346"/>
      <c r="R3" s="346"/>
      <c r="S3" s="34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37"/>
      <c r="B4" s="339"/>
      <c r="C4" s="340"/>
      <c r="D4" s="341"/>
      <c r="E4" s="347" t="s">
        <v>153</v>
      </c>
      <c r="F4" s="329" t="s">
        <v>33</v>
      </c>
      <c r="G4" s="320" t="s">
        <v>162</v>
      </c>
      <c r="H4" s="331" t="s">
        <v>176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186</v>
      </c>
      <c r="P4" s="320" t="s">
        <v>49</v>
      </c>
      <c r="Q4" s="32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169</v>
      </c>
      <c r="L5" s="324"/>
      <c r="M5" s="325"/>
      <c r="N5" s="332"/>
      <c r="O5" s="334"/>
      <c r="P5" s="321"/>
      <c r="Q5" s="322"/>
      <c r="R5" s="323" t="s">
        <v>102</v>
      </c>
      <c r="S5" s="32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6"/>
      <c r="P93" s="316"/>
    </row>
    <row r="94" spans="3:16" ht="15">
      <c r="C94" s="81">
        <v>42824</v>
      </c>
      <c r="D94" s="29">
        <v>11112.7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42823</v>
      </c>
      <c r="D95" s="29">
        <v>8830.3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1399.2856000000002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35" t="s">
        <v>151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144</v>
      </c>
      <c r="O3" s="346" t="s">
        <v>148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149</v>
      </c>
      <c r="F4" s="329" t="s">
        <v>33</v>
      </c>
      <c r="G4" s="320" t="s">
        <v>145</v>
      </c>
      <c r="H4" s="331" t="s">
        <v>146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152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147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6"/>
      <c r="P90" s="31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42790</v>
      </c>
      <c r="D92" s="29">
        <v>4206.9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v>7713.34596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35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134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123</v>
      </c>
      <c r="O3" s="346" t="s">
        <v>118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135</v>
      </c>
      <c r="F4" s="329" t="s">
        <v>33</v>
      </c>
      <c r="G4" s="320" t="s">
        <v>136</v>
      </c>
      <c r="H4" s="331" t="s">
        <v>137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124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142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6"/>
      <c r="P90" s="31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42762</v>
      </c>
      <c r="D92" s="29">
        <v>8862.4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9505303.41/1000</f>
        <v>9505.30341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2017-09-12T11:13:44Z</cp:lastPrinted>
  <dcterms:created xsi:type="dcterms:W3CDTF">2003-07-28T11:27:56Z</dcterms:created>
  <dcterms:modified xsi:type="dcterms:W3CDTF">2017-09-12T11:24:44Z</dcterms:modified>
  <cp:category/>
  <cp:version/>
  <cp:contentType/>
  <cp:contentStatus/>
</cp:coreProperties>
</file>